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Analysis" sheetId="1" r:id="rId1"/>
    <sheet name="Spec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<sst xmlns="http://schemas.openxmlformats.org/spreadsheetml/2006/main" count="107" uniqueCount="74">
  <si>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Element</t>
  </si>
  <si>
    <t>Nitrogen</t>
  </si>
  <si>
    <t>Phosphate</t>
  </si>
  <si>
    <t>Potassium</t>
  </si>
  <si>
    <t>Percent</t>
  </si>
  <si>
    <t>Per litre</t>
  </si>
  <si>
    <t>Per year</t>
  </si>
  <si>
    <t>gm</t>
  </si>
  <si>
    <t>Tomato</t>
  </si>
  <si>
    <t>per Ha.</t>
  </si>
  <si>
    <t>Plant</t>
  </si>
  <si>
    <t>Spacing</t>
  </si>
  <si>
    <t>Row</t>
  </si>
  <si>
    <t>Distance</t>
  </si>
  <si>
    <t>Area</t>
  </si>
  <si>
    <t>m</t>
  </si>
  <si>
    <t>sq mt</t>
  </si>
  <si>
    <t>Plants</t>
  </si>
  <si>
    <t>Brinjal</t>
  </si>
  <si>
    <t>Urea</t>
  </si>
  <si>
    <t xml:space="preserve">N </t>
  </si>
  <si>
    <t>Urine</t>
  </si>
  <si>
    <t>Kg</t>
  </si>
  <si>
    <t>Litres</t>
  </si>
  <si>
    <t>Litres of urine for 1 kg N</t>
  </si>
  <si>
    <t xml:space="preserve">Urine </t>
  </si>
  <si>
    <t>per plant</t>
  </si>
  <si>
    <t>Potential yield</t>
  </si>
  <si>
    <t>per Ha</t>
  </si>
  <si>
    <t>kg</t>
  </si>
  <si>
    <t>Source</t>
  </si>
  <si>
    <t>http://hortimanipur.nic.in/vegetables.htm</t>
  </si>
  <si>
    <t>Cabbage</t>
  </si>
  <si>
    <t>Banana</t>
  </si>
  <si>
    <t>3 month</t>
  </si>
  <si>
    <t>5 month</t>
  </si>
  <si>
    <t>7 month</t>
  </si>
  <si>
    <t>poovan,rasthali</t>
  </si>
  <si>
    <t>karpuravali</t>
  </si>
  <si>
    <t>d.cavendish,robusta</t>
  </si>
  <si>
    <t>nendran</t>
  </si>
  <si>
    <t>Potato</t>
  </si>
  <si>
    <t>Cauliflower</t>
  </si>
  <si>
    <t>other varieties</t>
  </si>
  <si>
    <t>NRC banana</t>
  </si>
  <si>
    <t>URINE</t>
  </si>
  <si>
    <t>Nutrient Analysis</t>
  </si>
  <si>
    <t>Per year for 500 litres</t>
  </si>
  <si>
    <t xml:space="preserve">gm </t>
  </si>
  <si>
    <t>For 1 Kg N</t>
  </si>
  <si>
    <t>volume of urine</t>
  </si>
  <si>
    <t>Fertiliser unsubsidised price</t>
  </si>
  <si>
    <t>tonne</t>
  </si>
  <si>
    <t xml:space="preserve">Cost </t>
  </si>
  <si>
    <t>Fertilizer unsubsidzed price</t>
  </si>
  <si>
    <t>DAP</t>
  </si>
  <si>
    <t>MOP</t>
  </si>
  <si>
    <t>N/P/K</t>
  </si>
  <si>
    <t>Rs</t>
  </si>
  <si>
    <t>Rs/tonne</t>
  </si>
  <si>
    <t>Rs/kg</t>
  </si>
  <si>
    <t>Rs/gm</t>
  </si>
  <si>
    <t>Total</t>
  </si>
  <si>
    <t>Based on G.Sridevi's analysis under Prof Srinivasamurthys supervision</t>
  </si>
  <si>
    <t>Litre of urine</t>
  </si>
  <si>
    <t xml:space="preserve">         2. 500 litres of urine per person per year</t>
  </si>
  <si>
    <t xml:space="preserve">         3. 2500 litres per family of 5 per year</t>
  </si>
  <si>
    <t>Toilet cost</t>
  </si>
  <si>
    <t>Payback</t>
  </si>
  <si>
    <t>years</t>
  </si>
  <si>
    <t xml:space="preserve">Rs </t>
  </si>
  <si>
    <t>Note: 1. 46% N in urea, 46% P in DAP and 60% K in MOP assumed (Source:http://megapib.nic.in/fertilizer_inorgfert.htm)</t>
  </si>
  <si>
    <t>French beans</t>
  </si>
  <si>
    <t>500 litres of urine per person per year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</si>
</sst>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19.421875" style="0" bestFit="1" customWidth="1"/>
    <col min="6" max="6" width="8.421875" style="0" customWidth="1"/>
    <col min="8" max="8" width="11.140625" style="0" bestFit="1" customWidth="1"/>
    <col min="9" max="9" width="11.421875" style="0" bestFit="1" customWidth="1"/>
    <col min="11" max="11" width="10.28125" style="0" bestFit="1" customWidth="1"/>
    <col min="12" max="12" width="11.7109375" style="0" bestFit="1" customWidth="1"/>
  </cols>
  <sheetData>
    <row r="3" spans="1:6" ht="12.75">
      <c r="A3" s="5" t="s">
        <v>0</v>
      </c>
      <c r="C3" s="5" t="s">
        <v>4</v>
      </c>
      <c r="E3" s="5" t="s">
        <v>5</v>
      </c>
      <c r="F3" s="5" t="s">
        <v>6</v>
      </c>
    </row>
    <row r="4" spans="5:6" ht="12.75">
      <c r="E4" s="7" t="s">
        <v>7</v>
      </c>
      <c r="F4" s="7" t="s">
        <v>7</v>
      </c>
    </row>
    <row r="5" spans="1:8" ht="12.75">
      <c r="A5" t="s">
        <v>1</v>
      </c>
      <c r="C5" s="1">
        <v>0.3</v>
      </c>
      <c r="D5" s="1"/>
      <c r="E5">
        <f>SUM(C5*10)</f>
        <v>3</v>
      </c>
      <c r="F5">
        <f>SUM(E5*500)</f>
        <v>1500</v>
      </c>
      <c r="H5" s="3"/>
    </row>
    <row r="6" spans="1:6" ht="12.75">
      <c r="A6" t="s">
        <v>2</v>
      </c>
      <c r="C6">
        <v>0.17</v>
      </c>
      <c r="E6">
        <f>SUM(C6*10)</f>
        <v>1.7000000000000002</v>
      </c>
      <c r="F6">
        <f>SUM(E6*500)</f>
        <v>850.0000000000001</v>
      </c>
    </row>
    <row r="7" spans="1:6" ht="12.75">
      <c r="A7" t="s">
        <v>3</v>
      </c>
      <c r="C7">
        <v>0.16</v>
      </c>
      <c r="E7">
        <f>SUM(C7*10)</f>
        <v>1.6</v>
      </c>
      <c r="F7">
        <f>SUM(E7*500)</f>
        <v>800</v>
      </c>
    </row>
    <row r="9" ht="12.75">
      <c r="A9" t="s">
        <v>63</v>
      </c>
    </row>
    <row r="10" ht="12.75">
      <c r="A10" t="s">
        <v>73</v>
      </c>
    </row>
    <row r="17" spans="7:8" ht="12.75">
      <c r="G17" s="1">
        <f>SUM(1000/E5)</f>
        <v>333.3333333333333</v>
      </c>
      <c r="H17" t="s">
        <v>24</v>
      </c>
    </row>
    <row r="18" spans="7:13" ht="12.75">
      <c r="G18" s="1"/>
      <c r="L18" s="1"/>
      <c r="M18" s="1"/>
    </row>
    <row r="19" ht="12.75">
      <c r="G19" s="1"/>
    </row>
    <row r="22" spans="1:13" ht="12.75">
      <c r="A22" s="5" t="s">
        <v>10</v>
      </c>
      <c r="C22" t="s">
        <v>11</v>
      </c>
      <c r="E22" t="s">
        <v>17</v>
      </c>
      <c r="F22" t="s">
        <v>19</v>
      </c>
      <c r="G22" t="s">
        <v>20</v>
      </c>
      <c r="H22" t="s">
        <v>21</v>
      </c>
      <c r="I22" t="s">
        <v>25</v>
      </c>
      <c r="J22" t="s">
        <v>27</v>
      </c>
      <c r="M22" t="s">
        <v>30</v>
      </c>
    </row>
    <row r="23" spans="2:11" ht="12.75">
      <c r="B23" t="s">
        <v>12</v>
      </c>
      <c r="C23" t="s">
        <v>13</v>
      </c>
      <c r="D23" t="s">
        <v>14</v>
      </c>
      <c r="E23" t="s">
        <v>9</v>
      </c>
      <c r="F23" t="s">
        <v>9</v>
      </c>
      <c r="G23" t="s">
        <v>9</v>
      </c>
      <c r="H23" t="s">
        <v>9</v>
      </c>
      <c r="I23" t="s">
        <v>26</v>
      </c>
      <c r="J23" t="s">
        <v>28</v>
      </c>
      <c r="K23" t="s">
        <v>26</v>
      </c>
    </row>
    <row r="24" spans="2:11" ht="12.75">
      <c r="B24" t="s">
        <v>15</v>
      </c>
      <c r="C24" t="s">
        <v>15</v>
      </c>
      <c r="D24" t="s">
        <v>16</v>
      </c>
      <c r="F24" t="s">
        <v>22</v>
      </c>
      <c r="G24" t="s">
        <v>22</v>
      </c>
      <c r="H24" t="s">
        <v>23</v>
      </c>
      <c r="I24" t="s">
        <v>23</v>
      </c>
      <c r="J24" t="s">
        <v>22</v>
      </c>
      <c r="K24" t="s">
        <v>29</v>
      </c>
    </row>
    <row r="25" spans="1:11" ht="12.75">
      <c r="A25" t="s">
        <v>8</v>
      </c>
      <c r="B25">
        <v>0.9</v>
      </c>
      <c r="C25">
        <v>0.6</v>
      </c>
      <c r="D25">
        <f aca="true" t="shared" si="0" ref="D25:D31">SUM(B25*C25)</f>
        <v>0.54</v>
      </c>
      <c r="E25" s="3">
        <f aca="true" t="shared" si="1" ref="E25:E31">SUM(10000/D25)</f>
        <v>18518.51851851852</v>
      </c>
      <c r="F25">
        <v>40</v>
      </c>
      <c r="G25">
        <f aca="true" t="shared" si="2" ref="G25:G30">SUM(F25*0.46)</f>
        <v>18.400000000000002</v>
      </c>
      <c r="H25" s="3">
        <f>SUM(G25*$G$17)</f>
        <v>6133.333333333334</v>
      </c>
      <c r="I25" s="1">
        <f aca="true" t="shared" si="3" ref="I25:I30">SUM(H25/E25)</f>
        <v>0.33120000000000005</v>
      </c>
      <c r="J25">
        <v>6250</v>
      </c>
      <c r="K25" s="2">
        <f aca="true" t="shared" si="4" ref="K25:K30">SUM(J25/E25)</f>
        <v>0.3375</v>
      </c>
    </row>
    <row r="26" spans="1:13" ht="12.75">
      <c r="A26" t="s">
        <v>18</v>
      </c>
      <c r="B26">
        <v>0.6</v>
      </c>
      <c r="C26">
        <v>0.75</v>
      </c>
      <c r="D26">
        <f t="shared" si="0"/>
        <v>0.44999999999999996</v>
      </c>
      <c r="E26" s="3">
        <f t="shared" si="1"/>
        <v>22222.222222222223</v>
      </c>
      <c r="F26">
        <v>210</v>
      </c>
      <c r="G26">
        <f t="shared" si="2"/>
        <v>96.60000000000001</v>
      </c>
      <c r="H26" s="3">
        <f>SUM($G$17*G26)</f>
        <v>32200</v>
      </c>
      <c r="I26" s="1">
        <f t="shared" si="3"/>
        <v>1.449</v>
      </c>
      <c r="J26">
        <v>20000</v>
      </c>
      <c r="K26">
        <f t="shared" si="4"/>
        <v>0.9</v>
      </c>
      <c r="M26" t="s">
        <v>31</v>
      </c>
    </row>
    <row r="27" spans="1:13" ht="12.75">
      <c r="A27" t="s">
        <v>32</v>
      </c>
      <c r="B27">
        <v>0.45</v>
      </c>
      <c r="C27">
        <v>0.45</v>
      </c>
      <c r="D27" s="1">
        <f t="shared" si="0"/>
        <v>0.2025</v>
      </c>
      <c r="E27" s="3">
        <f t="shared" si="1"/>
        <v>49382.71604938271</v>
      </c>
      <c r="F27">
        <v>183</v>
      </c>
      <c r="G27">
        <f t="shared" si="2"/>
        <v>84.18</v>
      </c>
      <c r="H27" s="3">
        <f>SUM(333.33*G27)</f>
        <v>28059.7194</v>
      </c>
      <c r="I27" s="1">
        <f t="shared" si="3"/>
        <v>0.5682093178500001</v>
      </c>
      <c r="J27">
        <v>25000</v>
      </c>
      <c r="K27" s="2">
        <f t="shared" si="4"/>
        <v>0.5062500000000001</v>
      </c>
      <c r="M27" t="s">
        <v>31</v>
      </c>
    </row>
    <row r="28" spans="1:13" ht="12.75">
      <c r="A28" t="s">
        <v>41</v>
      </c>
      <c r="B28">
        <v>0.5</v>
      </c>
      <c r="C28">
        <v>0.2</v>
      </c>
      <c r="D28" s="1">
        <f t="shared" si="0"/>
        <v>0.1</v>
      </c>
      <c r="E28" s="3">
        <f t="shared" si="1"/>
        <v>100000</v>
      </c>
      <c r="F28">
        <v>217</v>
      </c>
      <c r="G28">
        <f t="shared" si="2"/>
        <v>99.82000000000001</v>
      </c>
      <c r="H28" s="3">
        <f>SUM(333.33*G28)</f>
        <v>33273.0006</v>
      </c>
      <c r="I28" s="1">
        <f t="shared" si="3"/>
        <v>0.33273000599999997</v>
      </c>
      <c r="J28">
        <v>22500</v>
      </c>
      <c r="K28" s="2">
        <f t="shared" si="4"/>
        <v>0.225</v>
      </c>
      <c r="M28" t="s">
        <v>31</v>
      </c>
    </row>
    <row r="29" spans="1:13" ht="12.75">
      <c r="A29" t="s">
        <v>42</v>
      </c>
      <c r="B29">
        <v>0.45</v>
      </c>
      <c r="C29">
        <v>0.45</v>
      </c>
      <c r="D29" s="1">
        <f t="shared" si="0"/>
        <v>0.2025</v>
      </c>
      <c r="E29" s="3">
        <f t="shared" si="1"/>
        <v>49382.71604938271</v>
      </c>
      <c r="F29">
        <v>140</v>
      </c>
      <c r="G29">
        <f t="shared" si="2"/>
        <v>64.4</v>
      </c>
      <c r="H29" s="3">
        <f>SUM(333.33*G29)</f>
        <v>21466.452</v>
      </c>
      <c r="I29" s="1">
        <f t="shared" si="3"/>
        <v>0.43469565300000007</v>
      </c>
      <c r="J29">
        <v>17500</v>
      </c>
      <c r="K29" s="2">
        <f t="shared" si="4"/>
        <v>0.35437500000000005</v>
      </c>
      <c r="M29" t="s">
        <v>31</v>
      </c>
    </row>
    <row r="30" spans="1:11" ht="12.75">
      <c r="A30" t="s">
        <v>72</v>
      </c>
      <c r="B30">
        <v>0.15</v>
      </c>
      <c r="C30">
        <v>0.15</v>
      </c>
      <c r="D30" s="1">
        <f t="shared" si="0"/>
        <v>0.0225</v>
      </c>
      <c r="E30" s="3">
        <f t="shared" si="1"/>
        <v>444444.44444444444</v>
      </c>
      <c r="F30">
        <v>150</v>
      </c>
      <c r="G30">
        <f t="shared" si="2"/>
        <v>69</v>
      </c>
      <c r="H30" s="3">
        <f>SUM(333.33*G30)</f>
        <v>22999.77</v>
      </c>
      <c r="I30" s="1">
        <f t="shared" si="3"/>
        <v>0.0517494825</v>
      </c>
      <c r="J30">
        <v>222222</v>
      </c>
      <c r="K30" s="2">
        <f t="shared" si="4"/>
        <v>0.4999995</v>
      </c>
    </row>
    <row r="31" spans="1:13" ht="12.75">
      <c r="A31" s="5" t="s">
        <v>33</v>
      </c>
      <c r="B31">
        <v>6</v>
      </c>
      <c r="C31">
        <v>6</v>
      </c>
      <c r="D31" s="1">
        <f t="shared" si="0"/>
        <v>36</v>
      </c>
      <c r="E31" s="3">
        <f t="shared" si="1"/>
        <v>277.77777777777777</v>
      </c>
      <c r="F31">
        <v>140</v>
      </c>
      <c r="G31">
        <f aca="true" t="shared" si="5" ref="G31:G41">SUM(F31*0.46)</f>
        <v>64.4</v>
      </c>
      <c r="H31" s="3">
        <f aca="true" t="shared" si="6" ref="H31:H41">SUM(333.33*G31)</f>
        <v>21466.452</v>
      </c>
      <c r="I31" s="3">
        <f aca="true" t="shared" si="7" ref="I31:I41">SUM(H31/E31)</f>
        <v>77.27922720000001</v>
      </c>
      <c r="L31" t="s">
        <v>34</v>
      </c>
      <c r="M31" t="s">
        <v>44</v>
      </c>
    </row>
    <row r="32" spans="1:12" ht="12.75">
      <c r="A32" s="4" t="s">
        <v>37</v>
      </c>
      <c r="E32">
        <v>278</v>
      </c>
      <c r="F32">
        <v>230</v>
      </c>
      <c r="G32">
        <f t="shared" si="5"/>
        <v>105.80000000000001</v>
      </c>
      <c r="H32" s="3">
        <f t="shared" si="6"/>
        <v>35266.314</v>
      </c>
      <c r="I32" s="3">
        <f t="shared" si="7"/>
        <v>126.85724460431653</v>
      </c>
      <c r="L32" t="s">
        <v>35</v>
      </c>
    </row>
    <row r="33" spans="1:12" ht="12.75">
      <c r="A33" s="4" t="s">
        <v>38</v>
      </c>
      <c r="E33">
        <v>278</v>
      </c>
      <c r="F33">
        <v>90</v>
      </c>
      <c r="G33">
        <f t="shared" si="5"/>
        <v>41.4</v>
      </c>
      <c r="H33" s="3">
        <f t="shared" si="6"/>
        <v>13799.862</v>
      </c>
      <c r="I33" s="3">
        <f t="shared" si="7"/>
        <v>49.63979136690647</v>
      </c>
      <c r="L33" t="s">
        <v>36</v>
      </c>
    </row>
    <row r="34" spans="1:9" ht="12.75">
      <c r="A34" s="4"/>
      <c r="H34" s="3"/>
      <c r="I34" s="3"/>
    </row>
    <row r="35" spans="5:12" ht="12.75">
      <c r="E35">
        <v>278</v>
      </c>
      <c r="F35">
        <v>15</v>
      </c>
      <c r="G35">
        <f t="shared" si="5"/>
        <v>6.9</v>
      </c>
      <c r="H35" s="3">
        <f t="shared" si="6"/>
        <v>2299.977</v>
      </c>
      <c r="I35" s="3">
        <f t="shared" si="7"/>
        <v>8.273298561151078</v>
      </c>
      <c r="L35" t="s">
        <v>34</v>
      </c>
    </row>
    <row r="36" spans="1:12" ht="12.75">
      <c r="A36" s="5" t="s">
        <v>39</v>
      </c>
      <c r="E36">
        <v>278</v>
      </c>
      <c r="F36">
        <v>150</v>
      </c>
      <c r="G36">
        <f t="shared" si="5"/>
        <v>69</v>
      </c>
      <c r="H36" s="3">
        <f t="shared" si="6"/>
        <v>22999.77</v>
      </c>
      <c r="I36" s="3">
        <f t="shared" si="7"/>
        <v>82.7329856115108</v>
      </c>
      <c r="L36" t="s">
        <v>35</v>
      </c>
    </row>
    <row r="37" spans="1:12" ht="12.75">
      <c r="A37" s="4" t="s">
        <v>40</v>
      </c>
      <c r="E37">
        <v>278</v>
      </c>
      <c r="F37">
        <v>250</v>
      </c>
      <c r="G37">
        <f t="shared" si="5"/>
        <v>115</v>
      </c>
      <c r="H37" s="3">
        <f t="shared" si="6"/>
        <v>38332.95</v>
      </c>
      <c r="I37" s="3">
        <f t="shared" si="7"/>
        <v>137.88830935251798</v>
      </c>
      <c r="L37" t="s">
        <v>36</v>
      </c>
    </row>
    <row r="38" spans="8:9" ht="12.75">
      <c r="H38" s="3"/>
      <c r="I38" s="3"/>
    </row>
    <row r="39" spans="1:12" ht="12.75">
      <c r="A39" s="4" t="s">
        <v>43</v>
      </c>
      <c r="E39">
        <v>278</v>
      </c>
      <c r="F39">
        <v>110</v>
      </c>
      <c r="G39">
        <f t="shared" si="5"/>
        <v>50.6</v>
      </c>
      <c r="H39" s="3">
        <f t="shared" si="6"/>
        <v>16866.498</v>
      </c>
      <c r="I39" s="3">
        <f t="shared" si="7"/>
        <v>60.67085611510791</v>
      </c>
      <c r="L39" t="s">
        <v>34</v>
      </c>
    </row>
    <row r="40" spans="5:12" ht="12.75">
      <c r="E40">
        <v>278</v>
      </c>
      <c r="F40">
        <v>110</v>
      </c>
      <c r="G40">
        <f t="shared" si="5"/>
        <v>50.6</v>
      </c>
      <c r="H40" s="3">
        <f t="shared" si="6"/>
        <v>16866.498</v>
      </c>
      <c r="I40" s="3">
        <f t="shared" si="7"/>
        <v>60.67085611510791</v>
      </c>
      <c r="L40" t="s">
        <v>35</v>
      </c>
    </row>
    <row r="41" spans="5:12" ht="12.75">
      <c r="E41">
        <v>278</v>
      </c>
      <c r="F41">
        <v>90</v>
      </c>
      <c r="G41">
        <f t="shared" si="5"/>
        <v>41.4</v>
      </c>
      <c r="H41" s="3">
        <f t="shared" si="6"/>
        <v>13799.862</v>
      </c>
      <c r="I41" s="3">
        <f t="shared" si="7"/>
        <v>49.63979136690647</v>
      </c>
      <c r="L4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2" max="2" width="9.8515625" style="0" bestFit="1" customWidth="1"/>
    <col min="4" max="4" width="10.00390625" style="0" bestFit="1" customWidth="1"/>
    <col min="7" max="7" width="19.00390625" style="0" bestFit="1" customWidth="1"/>
  </cols>
  <sheetData>
    <row r="1" ht="12.75">
      <c r="D1" s="5" t="s">
        <v>45</v>
      </c>
    </row>
    <row r="2" ht="12.75">
      <c r="D2" t="s">
        <v>46</v>
      </c>
    </row>
    <row r="3" ht="12.75">
      <c r="J3" t="s">
        <v>51</v>
      </c>
    </row>
    <row r="4" spans="2:9" ht="12.75">
      <c r="B4" t="s">
        <v>0</v>
      </c>
      <c r="D4" t="s">
        <v>4</v>
      </c>
      <c r="F4" t="s">
        <v>5</v>
      </c>
      <c r="G4" t="s">
        <v>47</v>
      </c>
      <c r="I4" t="s">
        <v>53</v>
      </c>
    </row>
    <row r="5" spans="6:9" ht="12.75">
      <c r="F5" s="7" t="s">
        <v>7</v>
      </c>
      <c r="G5" s="7" t="s">
        <v>48</v>
      </c>
      <c r="I5" t="s">
        <v>52</v>
      </c>
    </row>
    <row r="6" spans="2:7" ht="12.75">
      <c r="B6" t="s">
        <v>1</v>
      </c>
      <c r="D6" s="1">
        <v>0.3</v>
      </c>
      <c r="E6" s="1"/>
      <c r="F6">
        <f>SUM(D6*10)</f>
        <v>3</v>
      </c>
      <c r="G6">
        <f>SUM(F6*500)</f>
        <v>1500</v>
      </c>
    </row>
    <row r="7" spans="2:7" ht="12.75">
      <c r="B7" t="s">
        <v>2</v>
      </c>
      <c r="D7">
        <v>0.17</v>
      </c>
      <c r="F7">
        <f>SUM(D7*10)</f>
        <v>1.7000000000000002</v>
      </c>
      <c r="G7">
        <f>SUM(F7*500)</f>
        <v>850.0000000000001</v>
      </c>
    </row>
    <row r="8" spans="2:7" ht="12.75">
      <c r="B8" t="s">
        <v>3</v>
      </c>
      <c r="D8">
        <v>0.16</v>
      </c>
      <c r="F8">
        <f>SUM(D8*10)</f>
        <v>1.6</v>
      </c>
      <c r="G8">
        <f>SUM(F8*500)</f>
        <v>800</v>
      </c>
    </row>
    <row r="10" spans="4:5" ht="12.75">
      <c r="D10" t="s">
        <v>49</v>
      </c>
      <c r="E10" t="s">
        <v>50</v>
      </c>
    </row>
    <row r="12" spans="4:5" ht="12.75">
      <c r="D12" s="3">
        <f>SUM(1000/F6)</f>
        <v>333.3333333333333</v>
      </c>
      <c r="E12" t="s">
        <v>23</v>
      </c>
    </row>
    <row r="14" ht="12.75">
      <c r="D14" t="s">
        <v>54</v>
      </c>
    </row>
    <row r="15" spans="7:12" ht="12.75">
      <c r="G15" s="7" t="s">
        <v>64</v>
      </c>
      <c r="K15" t="s">
        <v>67</v>
      </c>
      <c r="L15" t="s">
        <v>68</v>
      </c>
    </row>
    <row r="16" spans="2:9" ht="12.75">
      <c r="B16" t="s">
        <v>19</v>
      </c>
      <c r="C16" t="s">
        <v>57</v>
      </c>
      <c r="D16" t="s">
        <v>57</v>
      </c>
      <c r="E16" t="s">
        <v>57</v>
      </c>
      <c r="G16" s="6">
        <v>1</v>
      </c>
      <c r="H16" s="6">
        <v>500</v>
      </c>
      <c r="I16" s="6">
        <v>2500</v>
      </c>
    </row>
    <row r="17" spans="2:12" ht="12.75">
      <c r="B17" t="s">
        <v>59</v>
      </c>
      <c r="C17" t="s">
        <v>59</v>
      </c>
      <c r="D17" t="s">
        <v>60</v>
      </c>
      <c r="E17" t="s">
        <v>61</v>
      </c>
      <c r="G17" s="6" t="s">
        <v>58</v>
      </c>
      <c r="H17" s="6" t="s">
        <v>58</v>
      </c>
      <c r="I17" s="6" t="s">
        <v>58</v>
      </c>
      <c r="K17" s="6" t="s">
        <v>70</v>
      </c>
      <c r="L17" s="6" t="s">
        <v>69</v>
      </c>
    </row>
    <row r="18" spans="7:9" ht="12.75">
      <c r="G18" s="6"/>
      <c r="H18" s="6"/>
      <c r="I18" s="6"/>
    </row>
    <row r="19" spans="1:9" ht="12.75">
      <c r="A19" t="s">
        <v>19</v>
      </c>
      <c r="B19">
        <v>20000</v>
      </c>
      <c r="C19" s="3">
        <f>SUM(B19/0.46)</f>
        <v>43478.260869565216</v>
      </c>
      <c r="D19" s="1">
        <f aca="true" t="shared" si="0" ref="D19:E21">SUM(C19/1000)</f>
        <v>43.47826086956522</v>
      </c>
      <c r="E19" s="1">
        <f t="shared" si="0"/>
        <v>0.043478260869565216</v>
      </c>
      <c r="G19" s="1">
        <f>SUM(F6*E19)</f>
        <v>0.13043478260869565</v>
      </c>
      <c r="H19" s="3">
        <f>SUM(G19*500)</f>
        <v>65.21739130434783</v>
      </c>
      <c r="I19" s="3">
        <f>SUM(H19*5)</f>
        <v>326.0869565217391</v>
      </c>
    </row>
    <row r="20" spans="1:9" ht="12.75">
      <c r="A20" t="s">
        <v>55</v>
      </c>
      <c r="B20">
        <v>48620</v>
      </c>
      <c r="C20" s="3">
        <f>SUM(B20/0.46)</f>
        <v>105695.65217391304</v>
      </c>
      <c r="D20" s="1">
        <f t="shared" si="0"/>
        <v>105.69565217391305</v>
      </c>
      <c r="E20" s="1">
        <f t="shared" si="0"/>
        <v>0.10569565217391305</v>
      </c>
      <c r="G20" s="1">
        <f>SUM(F7*E20)</f>
        <v>0.1796826086956522</v>
      </c>
      <c r="H20" s="3">
        <f>SUM(G20*500)</f>
        <v>89.8413043478261</v>
      </c>
      <c r="I20" s="3">
        <f>SUM(H20*5)</f>
        <v>449.2065217391305</v>
      </c>
    </row>
    <row r="21" spans="1:9" ht="12.75">
      <c r="A21" t="s">
        <v>56</v>
      </c>
      <c r="B21">
        <f>SUM(576*50)</f>
        <v>28800</v>
      </c>
      <c r="C21">
        <f>SUM(B21/0.6)</f>
        <v>48000</v>
      </c>
      <c r="D21" s="1">
        <f t="shared" si="0"/>
        <v>48</v>
      </c>
      <c r="E21" s="1">
        <f t="shared" si="0"/>
        <v>0.048</v>
      </c>
      <c r="G21" s="1">
        <f>SUM(F8*E21)</f>
        <v>0.07680000000000001</v>
      </c>
      <c r="H21" s="3">
        <f>SUM(G21*500)</f>
        <v>38.400000000000006</v>
      </c>
      <c r="I21" s="3">
        <f>SUM(H21*5)</f>
        <v>192.00000000000003</v>
      </c>
    </row>
    <row r="22" spans="6:12" ht="12.75">
      <c r="F22" t="s">
        <v>62</v>
      </c>
      <c r="G22" s="1">
        <f>SUM(G19+G20+G21)</f>
        <v>0.3869173913043479</v>
      </c>
      <c r="H22" s="3">
        <f>SUM(G22*500)</f>
        <v>193.45869565217393</v>
      </c>
      <c r="I22" s="3">
        <f>SUM(H22*5)</f>
        <v>967.2934782608696</v>
      </c>
      <c r="K22">
        <v>4500</v>
      </c>
      <c r="L22" s="1">
        <f>SUM(K22/I22)</f>
        <v>4.652155835983414</v>
      </c>
    </row>
    <row r="24" ht="12.75">
      <c r="A24" t="s">
        <v>71</v>
      </c>
    </row>
    <row r="25" ht="12.75">
      <c r="A25" t="s">
        <v>65</v>
      </c>
    </row>
    <row r="26" ht="12.75">
      <c r="A26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</cp:lastModifiedBy>
  <dcterms:created xsi:type="dcterms:W3CDTF">2008-11-13T11:15:10Z</dcterms:created>
  <dcterms:modified xsi:type="dcterms:W3CDTF">2008-12-07T20:18:39Z</dcterms:modified>
  <cp:category/>
  <cp:version/>
  <cp:contentType/>
  <cp:contentStatus/>
</cp:coreProperties>
</file>